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5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<sst xmlns="http://schemas.openxmlformats.org/spreadsheetml/2006/main" count="33" uniqueCount="32">
  <si>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 xml:space="preserve">Приложение № 2  к распоряжению </t>
  </si>
  <si>
    <t>Значение базового муниципального норматива затрат на оказание муниципальных услуг и корректирующих коэффициентов к базовому нормативу затрат на оказание муниципальных услуг оказываемых Муниципальным бюджетным учреждением Шалинского муниципального округа «Шалинский центр развития культуры» на 2025 год и плановый период 2026 и 2027 годов</t>
  </si>
  <si>
    <t>№ п/п</t>
  </si>
  <si>
    <t>Наименование государственной услуги</t>
  </si>
  <si>
    <t>Затраты, непосредственно связанные с оказанием услуги, руб.</t>
  </si>
  <si>
    <t>Затраты на общехозяйственные нужды, руб</t>
  </si>
  <si>
    <t>Базовый норматив затрат на оказание услуги на 2025 год, руб.</t>
  </si>
  <si>
    <t>Территориальный корректирующий коэффициент</t>
  </si>
  <si>
    <t>Отраслевой корректирующий коэффициент</t>
  </si>
  <si>
    <t>Базовый норматив затрат на оказание услуг на 2026 годи, руб.</t>
  </si>
  <si>
    <t>Базовый норматив затрат на оказание услуги на 2027, руб.</t>
  </si>
  <si>
    <t>Кол-во услуг</t>
  </si>
  <si>
    <t>Сумма</t>
  </si>
  <si>
    <t>Коэффициент выравнивания</t>
  </si>
  <si>
    <t>Сумма с учетом коофициента выравнивания</t>
  </si>
  <si>
    <t>ОТ1</t>
  </si>
  <si>
    <t>МЗ и ОЦДИ</t>
  </si>
  <si>
    <t>ИНЗ</t>
  </si>
  <si>
    <t>КУ</t>
  </si>
  <si>
    <t>СНИ</t>
  </si>
  <si>
    <t>СОЦДИ</t>
  </si>
  <si>
    <t>УС</t>
  </si>
  <si>
    <t>ТУ</t>
  </si>
  <si>
    <t>ОТ2</t>
  </si>
  <si>
    <t>ПНЗ</t>
  </si>
  <si>
    <t>Библиотечное, библиографическое и информационное обслуживание пользователей библиотек (в стационарных условиях)</t>
  </si>
  <si>
    <t>Библиотечное, библиографическое и информационное обслуживание пользователей библиотек (удаленно через сеть Интернет)</t>
  </si>
  <si>
    <t>Организация и проведение мероприятий</t>
  </si>
  <si>
    <t>Организация деятельности клубных формирований и формирований самодеятельного народного творчества (кол-во участников посещения клубных формирований)</t>
  </si>
  <si>
    <t>Публичный показ музейных предметов, музейных коллекций</t>
  </si>
  <si>
    <t>Формирование, учет, изучение, обеспечение физического сохранения и безопасности фондов библиотек, включая оцифровку фондов</t>
  </si>
  <si>
    <t>Библиографическая обработка документов и создание каталогов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</si>
</sst>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_ "/>
  </numFmts>
  <fonts count="23">
    <font>
      <sz val="11"/>
      <color theme="1"/>
      <name val="Calibri"/>
      <charset val="134"/>
      <scheme val="minor"/>
    </font>
    <font>
      <sz val="14"/>
      <name val="Times New Roman"/>
      <charset val="134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15" applyNumberFormat="0" applyAlignment="0" applyProtection="0">
      <alignment vertical="center"/>
    </xf>
    <xf numFmtId="0" fontId="13" fillId="8" borderId="16" applyNumberFormat="0" applyAlignment="0" applyProtection="0">
      <alignment vertical="center"/>
    </xf>
    <xf numFmtId="0" fontId="14" fillId="8" borderId="15" applyNumberFormat="0" applyAlignment="0" applyProtection="0">
      <alignment vertical="center"/>
    </xf>
    <xf numFmtId="0" fontId="15" fillId="9" borderId="17" applyNumberFormat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wrapTex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2" fillId="2" borderId="2" xfId="0" applyFont="1" applyFill="1" applyBorder="1" applyAlignment="1">
      <alignment horizontal="center" wrapText="1" shrinkToFit="1"/>
    </xf>
    <xf numFmtId="0" fontId="0" fillId="0" borderId="2" xfId="0" applyBorder="1" applyAlignment="1">
      <alignment wrapText="1"/>
    </xf>
    <xf numFmtId="0" fontId="2" fillId="0" borderId="2" xfId="0" applyFont="1" applyBorder="1" applyAlignment="1">
      <alignment horizontal="left" wrapText="1" shrinkToFit="1"/>
    </xf>
    <xf numFmtId="2" fontId="3" fillId="3" borderId="2" xfId="0" applyNumberFormat="1" applyFont="1" applyFill="1" applyBorder="1" applyAlignment="1">
      <alignment horizontal="center" wrapText="1" shrinkToFit="1"/>
    </xf>
    <xf numFmtId="2" fontId="2" fillId="4" borderId="2" xfId="0" applyNumberFormat="1" applyFont="1" applyFill="1" applyBorder="1" applyAlignment="1">
      <alignment horizontal="center" wrapText="1" shrinkToFit="1"/>
    </xf>
    <xf numFmtId="0" fontId="2" fillId="2" borderId="8" xfId="0" applyFont="1" applyFill="1" applyBorder="1" applyAlignment="1">
      <alignment horizontal="center" vertical="center" wrapText="1" shrinkToFit="1"/>
    </xf>
    <xf numFmtId="0" fontId="2" fillId="2" borderId="9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center" wrapText="1" shrinkToFit="1"/>
    </xf>
    <xf numFmtId="0" fontId="2" fillId="2" borderId="11" xfId="0" applyFont="1" applyFill="1" applyBorder="1" applyAlignment="1">
      <alignment horizontal="center" vertical="top" wrapText="1"/>
    </xf>
    <xf numFmtId="2" fontId="2" fillId="5" borderId="2" xfId="0" applyNumberFormat="1" applyFont="1" applyFill="1" applyBorder="1" applyAlignment="1">
      <alignment horizont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wrapText="1"/>
    </xf>
    <xf numFmtId="180" fontId="0" fillId="0" borderId="0" xfId="0" applyNumberFormat="1" applyAlignment="1">
      <alignment wrapText="1"/>
    </xf>
    <xf numFmtId="0" fontId="0" fillId="0" borderId="0" xfId="0" applyAlignment="1">
      <alignment horizontal="left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6.xml"/><Relationship Id="rId8" Type="http://schemas.openxmlformats.org/officeDocument/2006/relationships/externalLink" Target="externalLinks/externalLink5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9;&#1089;&#1083;&#1091;&#1075;&#107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9;&#1089;&#1083;&#1091;&#1075;&#1072;%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9;&#1089;&#1083;&#1091;&#1075;&#1072;%20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9;&#1089;&#1083;&#1091;&#1075;&#1072;%20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9;&#1089;&#1083;&#1091;&#1075;&#1072;%20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73;&#1086;&#1090;&#1072;%20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73;&#1086;&#1090;&#1072;%2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муществ комплекс"/>
      <sheetName val="Прямые"/>
      <sheetName val="ОХН"/>
      <sheetName val="ИТОГО БНЗ"/>
      <sheetName val="Тер КК"/>
      <sheetName val="Отр КК"/>
      <sheetName val="НЗ"/>
    </sheetNames>
    <sheetDataSet>
      <sheetData sheetId="0"/>
      <sheetData sheetId="1">
        <row r="9">
          <cell r="H9">
            <v>52.7492410081744</v>
          </cell>
        </row>
        <row r="16">
          <cell r="H16">
            <v>0.85149863760218</v>
          </cell>
        </row>
        <row r="23">
          <cell r="I23">
            <v>1.34836791497976</v>
          </cell>
        </row>
      </sheetData>
      <sheetData sheetId="2">
        <row r="8">
          <cell r="J8">
            <v>10.5035387398785</v>
          </cell>
        </row>
        <row r="17">
          <cell r="J17">
            <v>1.44214571356275</v>
          </cell>
        </row>
        <row r="21">
          <cell r="J21">
            <v>31.3663967611336</v>
          </cell>
        </row>
        <row r="26">
          <cell r="J26">
            <v>1.13161361538462</v>
          </cell>
        </row>
        <row r="29">
          <cell r="J29">
            <v>0</v>
          </cell>
        </row>
        <row r="36">
          <cell r="J36">
            <v>4.55</v>
          </cell>
        </row>
        <row r="45">
          <cell r="J45">
            <v>1.35652834008097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Имуществ комплекс"/>
      <sheetName val="Прямые"/>
      <sheetName val="ОХН"/>
      <sheetName val="ИТОГО БНЗ"/>
      <sheetName val="Тер КК"/>
      <sheetName val="Отр КК"/>
      <sheetName val="НЗ"/>
    </sheetNames>
    <sheetDataSet>
      <sheetData sheetId="0"/>
      <sheetData sheetId="1">
        <row r="9">
          <cell r="H9">
            <v>57.7012105722071</v>
          </cell>
        </row>
        <row r="15">
          <cell r="H15">
            <v>0.065217</v>
          </cell>
        </row>
        <row r="22">
          <cell r="I22">
            <v>0.279731781376518</v>
          </cell>
        </row>
      </sheetData>
      <sheetData sheetId="2">
        <row r="8">
          <cell r="J8">
            <v>1.66353765182186</v>
          </cell>
        </row>
        <row r="15">
          <cell r="J15">
            <v>0.140435222672065</v>
          </cell>
        </row>
        <row r="18">
          <cell r="J18">
            <v>0.0455465587044534</v>
          </cell>
        </row>
        <row r="23">
          <cell r="J23">
            <v>0.201419289473684</v>
          </cell>
        </row>
        <row r="26">
          <cell r="J26">
            <v>0</v>
          </cell>
        </row>
        <row r="34">
          <cell r="J34">
            <v>1.31720341093118</v>
          </cell>
        </row>
        <row r="41">
          <cell r="J41">
            <v>0.0159412955465587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Имуществ комплекс"/>
      <sheetName val="Прямые"/>
      <sheetName val="ОХН"/>
      <sheetName val="ИТОГО БНЗ"/>
      <sheetName val="Тер КК"/>
      <sheetName val="Отр КК"/>
      <sheetName val="НЗ"/>
    </sheetNames>
    <sheetDataSet>
      <sheetData sheetId="0"/>
      <sheetData sheetId="1">
        <row r="15">
          <cell r="H15">
            <v>5809.54508114076</v>
          </cell>
        </row>
        <row r="20">
          <cell r="I20">
            <v>0.00396718261904298</v>
          </cell>
        </row>
        <row r="31">
          <cell r="I31">
            <v>0.00635013697888146</v>
          </cell>
        </row>
      </sheetData>
      <sheetData sheetId="2">
        <row r="8">
          <cell r="J8">
            <v>23.4955255898157</v>
          </cell>
        </row>
        <row r="21">
          <cell r="J21">
            <v>494.883095992457</v>
          </cell>
        </row>
        <row r="24">
          <cell r="J24">
            <v>0</v>
          </cell>
        </row>
        <row r="29">
          <cell r="J29">
            <v>2.67066720083128</v>
          </cell>
        </row>
        <row r="32">
          <cell r="J32">
            <v>0</v>
          </cell>
        </row>
        <row r="40">
          <cell r="J40">
            <v>2.05462936012336</v>
          </cell>
        </row>
        <row r="46">
          <cell r="J46">
            <v>1.21009040593377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Имуществ комплекс"/>
      <sheetName val="Прямые"/>
      <sheetName val="ОХН"/>
      <sheetName val="ИТОГО БНЗ"/>
      <sheetName val="Тер КК"/>
      <sheetName val="Отр КК"/>
      <sheetName val="НЗ"/>
    </sheetNames>
    <sheetDataSet>
      <sheetData sheetId="0"/>
      <sheetData sheetId="1">
        <row r="15">
          <cell r="H15">
            <v>160055.234976</v>
          </cell>
        </row>
        <row r="20">
          <cell r="I20">
            <v>66.0376455518767</v>
          </cell>
        </row>
        <row r="28">
          <cell r="I28">
            <v>83.5029122459337</v>
          </cell>
        </row>
      </sheetData>
      <sheetData sheetId="2">
        <row r="8">
          <cell r="J8">
            <v>1500.3751146289</v>
          </cell>
        </row>
        <row r="21">
          <cell r="J21">
            <v>12578.3688428703</v>
          </cell>
        </row>
        <row r="26">
          <cell r="J26">
            <v>88.0576165502574</v>
          </cell>
        </row>
        <row r="31">
          <cell r="J31">
            <v>163.854845348865</v>
          </cell>
        </row>
        <row r="34">
          <cell r="J34">
            <v>0</v>
          </cell>
        </row>
        <row r="42">
          <cell r="J42">
            <v>132.729449173309</v>
          </cell>
        </row>
        <row r="52">
          <cell r="J52">
            <v>227.229136960147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Имуществ комплекс"/>
      <sheetName val="Прямые"/>
      <sheetName val="ОХН"/>
      <sheetName val="ИТОГО БНЗ"/>
      <sheetName val="Тер КК"/>
      <sheetName val="Отр КК"/>
      <sheetName val="НЗ"/>
    </sheetNames>
    <sheetDataSet>
      <sheetData sheetId="0"/>
      <sheetData sheetId="1">
        <row r="6">
          <cell r="H6">
            <v>109.40706</v>
          </cell>
        </row>
        <row r="13">
          <cell r="H13">
            <v>276.92308</v>
          </cell>
        </row>
        <row r="19">
          <cell r="I19">
            <v>0.102564103703704</v>
          </cell>
        </row>
      </sheetData>
      <sheetData sheetId="2">
        <row r="8">
          <cell r="J8">
            <v>22.9851423066725</v>
          </cell>
        </row>
        <row r="16">
          <cell r="J16">
            <v>1.15384616666667</v>
          </cell>
        </row>
        <row r="21">
          <cell r="J21">
            <v>0.0641025648148148</v>
          </cell>
        </row>
        <row r="26">
          <cell r="J26">
            <v>5.11667697992889</v>
          </cell>
        </row>
        <row r="29">
          <cell r="J29">
            <v>0</v>
          </cell>
        </row>
        <row r="37">
          <cell r="J37">
            <v>24.565531913976</v>
          </cell>
        </row>
        <row r="50">
          <cell r="J50">
            <v>4.91582056744074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Имуществ комплекс"/>
      <sheetName val="Прямые"/>
      <sheetName val="ОХН"/>
      <sheetName val="ИТОГО БНЗ"/>
      <sheetName val="Тер КК"/>
      <sheetName val="Отр КК"/>
      <sheetName val="НЗ"/>
    </sheetNames>
    <sheetDataSet>
      <sheetData sheetId="0"/>
      <sheetData sheetId="1">
        <row r="8">
          <cell r="H8">
            <v>33.387906979663</v>
          </cell>
        </row>
        <row r="13">
          <cell r="I13">
            <v>5.22951649797571</v>
          </cell>
        </row>
        <row r="21">
          <cell r="I21">
            <v>0.563625667004049</v>
          </cell>
        </row>
      </sheetData>
      <sheetData sheetId="2">
        <row r="8">
          <cell r="J8">
            <v>3.3558956617884</v>
          </cell>
        </row>
        <row r="16">
          <cell r="J16">
            <v>0</v>
          </cell>
        </row>
        <row r="21">
          <cell r="J21">
            <v>0.0292342950404858</v>
          </cell>
        </row>
        <row r="26">
          <cell r="J26">
            <v>0.233348610761879</v>
          </cell>
        </row>
        <row r="29">
          <cell r="J29">
            <v>0</v>
          </cell>
        </row>
        <row r="37">
          <cell r="J37">
            <v>1.01454461295398</v>
          </cell>
        </row>
        <row r="50">
          <cell r="J50">
            <v>0.394259549775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Имуществ комплекс"/>
      <sheetName val="Прямые"/>
      <sheetName val="ОХН"/>
      <sheetName val="ИТОГО БНЗ"/>
      <sheetName val="Тер КК"/>
      <sheetName val="Отр КК"/>
      <sheetName val="НЗ"/>
    </sheetNames>
    <sheetDataSet>
      <sheetData sheetId="0"/>
      <sheetData sheetId="1">
        <row r="7">
          <cell r="H7">
            <v>250.992667058824</v>
          </cell>
        </row>
        <row r="20">
          <cell r="I20">
            <v>0</v>
          </cell>
        </row>
      </sheetData>
      <sheetData sheetId="2">
        <row r="8">
          <cell r="J8">
            <v>20.6555784126599</v>
          </cell>
        </row>
        <row r="16">
          <cell r="J16">
            <v>0</v>
          </cell>
        </row>
        <row r="21">
          <cell r="J21">
            <v>0.592066310391363</v>
          </cell>
        </row>
        <row r="26">
          <cell r="J26">
            <v>5.54985790065749</v>
          </cell>
        </row>
        <row r="29">
          <cell r="J29">
            <v>0</v>
          </cell>
        </row>
        <row r="37">
          <cell r="J37">
            <v>56.7232523578669</v>
          </cell>
        </row>
        <row r="50">
          <cell r="J50">
            <v>5.27235049403509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4"/>
  <sheetViews>
    <sheetView tabSelected="1" topLeftCell="A11" workbookViewId="0">
      <selection activeCell="R11" sqref="R11"/>
    </sheetView>
  </sheetViews>
  <sheetFormatPr defaultColWidth="9" defaultRowHeight="15"/>
  <cols>
    <col min="2" max="2" width="14.4285714285714" customWidth="1"/>
    <col min="20" max="20" width="12.4285714285714" customWidth="1"/>
    <col min="21" max="21" width="15.8571428571429" customWidth="1"/>
    <col min="22" max="22" width="15.1428571428571" customWidth="1"/>
    <col min="23" max="23" width="18.4285714285714" customWidth="1"/>
  </cols>
  <sheetData>
    <row r="1" spans="14:14">
      <c r="N1" t="s">
        <v>0</v>
      </c>
    </row>
    <row r="3" ht="18.75" customHeight="1" spans="2:18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2:18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ht="58.5" customHeight="1" spans="2:18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="1" customFormat="1" ht="102" customHeight="1" spans="1:22">
      <c r="A6" s="3" t="s">
        <v>2</v>
      </c>
      <c r="B6" s="4" t="s">
        <v>3</v>
      </c>
      <c r="C6" s="5" t="s">
        <v>4</v>
      </c>
      <c r="D6" s="6"/>
      <c r="E6" s="7"/>
      <c r="F6" s="5" t="s">
        <v>5</v>
      </c>
      <c r="G6" s="6"/>
      <c r="H6" s="6"/>
      <c r="I6" s="6"/>
      <c r="J6" s="6"/>
      <c r="K6" s="6"/>
      <c r="L6" s="7"/>
      <c r="M6" s="15" t="s">
        <v>6</v>
      </c>
      <c r="N6" s="16" t="s">
        <v>7</v>
      </c>
      <c r="O6" s="16" t="s">
        <v>8</v>
      </c>
      <c r="P6" s="15" t="s">
        <v>6</v>
      </c>
      <c r="Q6" s="20" t="s">
        <v>9</v>
      </c>
      <c r="R6" s="20" t="s">
        <v>10</v>
      </c>
      <c r="S6" s="21" t="s">
        <v>11</v>
      </c>
      <c r="T6" s="21" t="s">
        <v>12</v>
      </c>
      <c r="U6" s="21" t="s">
        <v>13</v>
      </c>
      <c r="V6" s="22" t="s">
        <v>14</v>
      </c>
    </row>
    <row r="7" s="1" customFormat="1" ht="26.25" spans="1:22">
      <c r="A7" s="8"/>
      <c r="B7" s="4"/>
      <c r="C7" s="4" t="s">
        <v>15</v>
      </c>
      <c r="D7" s="4" t="s">
        <v>16</v>
      </c>
      <c r="E7" s="4" t="s">
        <v>17</v>
      </c>
      <c r="F7" s="4" t="s">
        <v>18</v>
      </c>
      <c r="G7" s="4" t="s">
        <v>19</v>
      </c>
      <c r="H7" s="4" t="s">
        <v>20</v>
      </c>
      <c r="I7" s="4" t="s">
        <v>21</v>
      </c>
      <c r="J7" s="4" t="s">
        <v>22</v>
      </c>
      <c r="K7" s="4" t="s">
        <v>23</v>
      </c>
      <c r="L7" s="4" t="s">
        <v>24</v>
      </c>
      <c r="M7" s="17"/>
      <c r="N7" s="18"/>
      <c r="O7" s="18"/>
      <c r="P7" s="17"/>
      <c r="Q7" s="23"/>
      <c r="R7" s="23"/>
      <c r="S7" s="21"/>
      <c r="T7" s="21"/>
      <c r="U7" s="21"/>
      <c r="V7" s="22"/>
    </row>
    <row r="8" s="1" customFormat="1" spans="1:22">
      <c r="A8" s="9"/>
      <c r="B8" s="10">
        <v>1</v>
      </c>
      <c r="C8" s="10">
        <v>2</v>
      </c>
      <c r="D8" s="10">
        <v>3</v>
      </c>
      <c r="E8" s="10">
        <v>4</v>
      </c>
      <c r="F8" s="10">
        <v>5</v>
      </c>
      <c r="G8" s="10">
        <v>6</v>
      </c>
      <c r="H8" s="10">
        <v>7</v>
      </c>
      <c r="I8" s="10">
        <v>8</v>
      </c>
      <c r="J8" s="10">
        <v>9</v>
      </c>
      <c r="K8" s="10">
        <v>10</v>
      </c>
      <c r="L8" s="10">
        <v>11</v>
      </c>
      <c r="M8" s="10">
        <v>12</v>
      </c>
      <c r="N8" s="10">
        <v>13</v>
      </c>
      <c r="O8" s="10">
        <v>14</v>
      </c>
      <c r="P8" s="10">
        <v>15</v>
      </c>
      <c r="Q8" s="10">
        <v>16</v>
      </c>
      <c r="R8" s="10">
        <v>17</v>
      </c>
      <c r="S8" s="24">
        <v>18</v>
      </c>
      <c r="T8" s="24">
        <v>19</v>
      </c>
      <c r="U8" s="24">
        <v>20</v>
      </c>
      <c r="V8" s="24">
        <v>21</v>
      </c>
    </row>
    <row r="9" s="1" customFormat="1" ht="114.75" spans="1:22">
      <c r="A9" s="11">
        <v>1</v>
      </c>
      <c r="B9" s="12" t="s">
        <v>25</v>
      </c>
      <c r="C9" s="13">
        <f>[1]Прямые!$H$9</f>
        <v>52.7492410081744</v>
      </c>
      <c r="D9" s="14">
        <f>[1]Прямые!$H$16</f>
        <v>0.85149863760218</v>
      </c>
      <c r="E9" s="14">
        <f>[1]Прямые!$I$23</f>
        <v>1.34836791497976</v>
      </c>
      <c r="F9" s="13">
        <f>[1]ОХН!$J$8</f>
        <v>10.5035387398785</v>
      </c>
      <c r="G9" s="13">
        <f>[1]ОХН!$J$17</f>
        <v>1.44214571356275</v>
      </c>
      <c r="H9" s="14">
        <f>[1]ОХН!$J$21</f>
        <v>31.3663967611336</v>
      </c>
      <c r="I9" s="14">
        <f>[1]ОХН!$J$26</f>
        <v>1.13161361538462</v>
      </c>
      <c r="J9" s="14">
        <f>[1]ОХН!$J$29</f>
        <v>0</v>
      </c>
      <c r="K9" s="14">
        <f>[1]ОХН!$J$36</f>
        <v>4.55</v>
      </c>
      <c r="L9" s="14">
        <f>[1]ОХН!$J$45</f>
        <v>1.35652834008097</v>
      </c>
      <c r="M9" s="19">
        <f t="shared" ref="M9:M15" si="0">SUM(C9:L9)</f>
        <v>105.299330730797</v>
      </c>
      <c r="N9" s="13">
        <v>1</v>
      </c>
      <c r="O9" s="13">
        <v>1</v>
      </c>
      <c r="P9" s="13">
        <f t="shared" ref="P9:P15" si="1">SUM(M9*N9*O9)</f>
        <v>105.299330730797</v>
      </c>
      <c r="Q9" s="13">
        <v>105.3</v>
      </c>
      <c r="R9" s="13">
        <v>105.3</v>
      </c>
      <c r="S9" s="11">
        <v>264240</v>
      </c>
      <c r="T9" s="11">
        <f t="shared" ref="T9:T15" si="2">SUM(M9*S9)</f>
        <v>27824295.1523057</v>
      </c>
      <c r="U9" s="11">
        <v>0.97983426703</v>
      </c>
      <c r="V9" s="11">
        <f t="shared" ref="V9:V15" si="3">SUM(T9*U9)</f>
        <v>27263197.8461859</v>
      </c>
    </row>
    <row r="10" s="1" customFormat="1" ht="114.75" spans="1:22">
      <c r="A10" s="11">
        <v>2</v>
      </c>
      <c r="B10" s="12" t="s">
        <v>26</v>
      </c>
      <c r="C10" s="13">
        <f>[2]Прямые!$H$9</f>
        <v>57.7012105722071</v>
      </c>
      <c r="D10" s="14">
        <f>[2]Прямые!$H$15</f>
        <v>0.065217</v>
      </c>
      <c r="E10" s="14">
        <f>[2]Прямые!$I$22</f>
        <v>0.279731781376518</v>
      </c>
      <c r="F10" s="13">
        <f>[2]ОХН!$J$8</f>
        <v>1.66353765182186</v>
      </c>
      <c r="G10" s="13">
        <f>[2]ОХН!$J$15</f>
        <v>0.140435222672065</v>
      </c>
      <c r="H10" s="14">
        <f>[2]ОХН!$J$18</f>
        <v>0.0455465587044534</v>
      </c>
      <c r="I10" s="14">
        <f>[2]ОХН!$J$23</f>
        <v>0.201419289473684</v>
      </c>
      <c r="J10" s="14">
        <f>[2]ОХН!$J$26</f>
        <v>0</v>
      </c>
      <c r="K10" s="14">
        <f>[2]ОХН!$J$34</f>
        <v>1.31720341093118</v>
      </c>
      <c r="L10" s="14">
        <f>[2]ОХН!$J$41</f>
        <v>0.0159412955465587</v>
      </c>
      <c r="M10" s="19">
        <f t="shared" si="0"/>
        <v>61.4302427827334</v>
      </c>
      <c r="N10" s="13">
        <v>1</v>
      </c>
      <c r="O10" s="13">
        <v>1</v>
      </c>
      <c r="P10" s="13">
        <f t="shared" si="1"/>
        <v>61.4302427827334</v>
      </c>
      <c r="Q10" s="13">
        <v>61.43</v>
      </c>
      <c r="R10" s="13">
        <v>61.43</v>
      </c>
      <c r="S10" s="11">
        <v>66060</v>
      </c>
      <c r="T10" s="11">
        <f t="shared" si="2"/>
        <v>4058081.83822737</v>
      </c>
      <c r="U10" s="11">
        <v>0.97983426703</v>
      </c>
      <c r="V10" s="11">
        <f t="shared" si="3"/>
        <v>3976247.64350727</v>
      </c>
    </row>
    <row r="11" s="1" customFormat="1" ht="38.25" spans="1:22">
      <c r="A11" s="11">
        <v>3</v>
      </c>
      <c r="B11" s="12" t="s">
        <v>27</v>
      </c>
      <c r="C11" s="13">
        <f>[3]Прямые!$H$15</f>
        <v>5809.54508114076</v>
      </c>
      <c r="D11" s="14">
        <f>[3]Прямые!$I$20</f>
        <v>0.00396718261904298</v>
      </c>
      <c r="E11" s="14">
        <f>[3]Прямые!$I$31</f>
        <v>0.00635013697888146</v>
      </c>
      <c r="F11" s="13">
        <f>[3]ОХН!$J$8</f>
        <v>23.4955255898157</v>
      </c>
      <c r="G11" s="13">
        <f>[3]ОХН!$J$21</f>
        <v>494.883095992457</v>
      </c>
      <c r="H11" s="14">
        <f>[3]ОХН!$J$24</f>
        <v>0</v>
      </c>
      <c r="I11" s="14">
        <f>[3]ОХН!$J$29</f>
        <v>2.67066720083128</v>
      </c>
      <c r="J11" s="14">
        <f>[3]ОХН!$J$32</f>
        <v>0</v>
      </c>
      <c r="K11" s="14">
        <f>[3]ОХН!$J$40</f>
        <v>2.05462936012336</v>
      </c>
      <c r="L11" s="14">
        <f>[3]ОХН!$J$46</f>
        <v>1.21009040593377</v>
      </c>
      <c r="M11" s="19">
        <f t="shared" si="0"/>
        <v>6333.86940700952</v>
      </c>
      <c r="N11" s="13">
        <v>1</v>
      </c>
      <c r="O11" s="13">
        <v>1</v>
      </c>
      <c r="P11" s="13">
        <f t="shared" si="1"/>
        <v>6333.86940700952</v>
      </c>
      <c r="Q11" s="13">
        <v>6333.87</v>
      </c>
      <c r="R11" s="13">
        <v>6333.87</v>
      </c>
      <c r="S11" s="11">
        <v>4348</v>
      </c>
      <c r="T11" s="11">
        <f t="shared" si="2"/>
        <v>27539664.1816774</v>
      </c>
      <c r="U11" s="11">
        <v>0.97983426703</v>
      </c>
      <c r="V11" s="11">
        <f t="shared" si="3"/>
        <v>26984306.6677062</v>
      </c>
    </row>
    <row r="12" s="1" customFormat="1" ht="153" spans="1:22">
      <c r="A12" s="11">
        <v>4</v>
      </c>
      <c r="B12" s="12" t="s">
        <v>28</v>
      </c>
      <c r="C12" s="13">
        <f>[4]Прямые!$H$15</f>
        <v>160055.234976</v>
      </c>
      <c r="D12" s="14">
        <f>[4]Прямые!$I$20</f>
        <v>66.0376455518767</v>
      </c>
      <c r="E12" s="14">
        <f>[4]Прямые!$I$28</f>
        <v>83.5029122459337</v>
      </c>
      <c r="F12" s="13">
        <f>[4]ОХН!$J$8</f>
        <v>1500.3751146289</v>
      </c>
      <c r="G12" s="13">
        <f>[4]ОХН!$J$21</f>
        <v>12578.3688428703</v>
      </c>
      <c r="H12" s="14">
        <f>[4]ОХН!$J$26</f>
        <v>88.0576165502574</v>
      </c>
      <c r="I12" s="14">
        <f>[4]ОХН!$J$31</f>
        <v>163.854845348865</v>
      </c>
      <c r="J12" s="14">
        <f>[4]ОХН!$J$34</f>
        <v>0</v>
      </c>
      <c r="K12" s="14">
        <f>[4]ОХН!$J$42</f>
        <v>132.729449173309</v>
      </c>
      <c r="L12" s="14">
        <f>[4]ОХН!$J$52</f>
        <v>227.229136960147</v>
      </c>
      <c r="M12" s="19">
        <f t="shared" si="0"/>
        <v>174895.39053933</v>
      </c>
      <c r="N12" s="13">
        <v>1</v>
      </c>
      <c r="O12" s="13">
        <v>1</v>
      </c>
      <c r="P12" s="13">
        <f t="shared" si="1"/>
        <v>174895.39053933</v>
      </c>
      <c r="Q12" s="13">
        <v>174895.39</v>
      </c>
      <c r="R12" s="13">
        <v>174895.39</v>
      </c>
      <c r="S12" s="11">
        <v>180</v>
      </c>
      <c r="T12" s="11">
        <f t="shared" si="2"/>
        <v>31481170.2970793</v>
      </c>
      <c r="U12" s="11">
        <v>0.97983426703</v>
      </c>
      <c r="V12" s="11">
        <f t="shared" si="3"/>
        <v>30846329.4232853</v>
      </c>
    </row>
    <row r="13" s="1" customFormat="1" ht="63.75" spans="1:22">
      <c r="A13" s="11">
        <v>5</v>
      </c>
      <c r="B13" s="12" t="s">
        <v>29</v>
      </c>
      <c r="C13" s="13">
        <f>[5]Прямые!$H$6</f>
        <v>109.40706</v>
      </c>
      <c r="D13" s="14">
        <f>[5]Прямые!$H$13</f>
        <v>276.92308</v>
      </c>
      <c r="E13" s="14">
        <f>[5]Прямые!$I$19</f>
        <v>0.102564103703704</v>
      </c>
      <c r="F13" s="13">
        <f>[5]ОХН!$J$8</f>
        <v>22.9851423066725</v>
      </c>
      <c r="G13" s="13">
        <f>[5]ОХН!$J$16</f>
        <v>1.15384616666667</v>
      </c>
      <c r="H13" s="14">
        <f>[5]ОХН!$J$21</f>
        <v>0.0641025648148148</v>
      </c>
      <c r="I13" s="14">
        <f>[5]ОХН!$J$26</f>
        <v>5.11667697992889</v>
      </c>
      <c r="J13" s="14">
        <f>[5]ОХН!$J$29</f>
        <v>0</v>
      </c>
      <c r="K13" s="14">
        <f>[5]ОХН!$J$37</f>
        <v>24.565531913976</v>
      </c>
      <c r="L13" s="14">
        <f>[5]ОХН!$J$50</f>
        <v>4.91582056744074</v>
      </c>
      <c r="M13" s="19">
        <f t="shared" si="0"/>
        <v>445.233824603203</v>
      </c>
      <c r="N13" s="13">
        <v>1</v>
      </c>
      <c r="O13" s="13">
        <v>1</v>
      </c>
      <c r="P13" s="13">
        <f t="shared" si="1"/>
        <v>445.233824603203</v>
      </c>
      <c r="Q13" s="13">
        <v>445.232</v>
      </c>
      <c r="R13" s="13">
        <v>445.23</v>
      </c>
      <c r="S13" s="11">
        <v>7800</v>
      </c>
      <c r="T13" s="11">
        <f t="shared" si="2"/>
        <v>3472823.83190499</v>
      </c>
      <c r="U13" s="11">
        <v>0.97983426703</v>
      </c>
      <c r="V13" s="11">
        <f t="shared" si="3"/>
        <v>3402791.79385894</v>
      </c>
    </row>
    <row r="14" s="1" customFormat="1" ht="147" customHeight="1" spans="1:22">
      <c r="A14" s="11">
        <v>6</v>
      </c>
      <c r="B14" s="12" t="s">
        <v>30</v>
      </c>
      <c r="C14" s="13">
        <f>[6]Прямые!$H$8</f>
        <v>33.387906979663</v>
      </c>
      <c r="D14" s="14">
        <f>[6]Прямые!$I$13</f>
        <v>5.22951649797571</v>
      </c>
      <c r="E14" s="14">
        <f>[6]Прямые!$I$21</f>
        <v>0.563625667004049</v>
      </c>
      <c r="F14" s="13">
        <f>[6]ОХН!$J$8</f>
        <v>3.3558956617884</v>
      </c>
      <c r="G14" s="13">
        <f>[6]ОХН!$J$16</f>
        <v>0</v>
      </c>
      <c r="H14" s="14">
        <f>[6]ОХН!$J$21</f>
        <v>0.0292342950404858</v>
      </c>
      <c r="I14" s="14">
        <f>[6]ОХН!$J$26</f>
        <v>0.233348610761879</v>
      </c>
      <c r="J14" s="14">
        <f>[6]ОХН!$J$29</f>
        <v>0</v>
      </c>
      <c r="K14" s="14">
        <f>[6]ОХН!$J$37</f>
        <v>1.01454461295398</v>
      </c>
      <c r="L14" s="14">
        <f>[6]ОХН!$J$50</f>
        <v>0.394259549775</v>
      </c>
      <c r="M14" s="19">
        <f t="shared" si="0"/>
        <v>44.2083318749625</v>
      </c>
      <c r="N14" s="13">
        <v>1</v>
      </c>
      <c r="O14" s="13">
        <v>1</v>
      </c>
      <c r="P14" s="13">
        <f t="shared" si="1"/>
        <v>44.2083318749625</v>
      </c>
      <c r="Q14" s="13">
        <v>44.21</v>
      </c>
      <c r="R14" s="13">
        <v>44.21</v>
      </c>
      <c r="S14" s="11">
        <v>171032</v>
      </c>
      <c r="T14" s="11">
        <f t="shared" si="2"/>
        <v>7561039.41723859</v>
      </c>
      <c r="U14" s="11">
        <v>0.97983426703</v>
      </c>
      <c r="V14" s="11">
        <f t="shared" si="3"/>
        <v>7408565.51537491</v>
      </c>
    </row>
    <row r="15" s="1" customFormat="1" ht="81" customHeight="1" spans="1:22">
      <c r="A15" s="11">
        <v>7</v>
      </c>
      <c r="B15" s="12" t="s">
        <v>31</v>
      </c>
      <c r="C15" s="13">
        <f>[7]Прямые!$H$7</f>
        <v>250.992667058824</v>
      </c>
      <c r="D15" s="14">
        <f>[7]Прямые!$H$13</f>
        <v>0</v>
      </c>
      <c r="E15" s="14">
        <f>[7]Прямые!$I$20</f>
        <v>0</v>
      </c>
      <c r="F15" s="13">
        <f>[7]ОХН!$J$8</f>
        <v>20.6555784126599</v>
      </c>
      <c r="G15" s="13">
        <f>[7]ОХН!$J$16</f>
        <v>0</v>
      </c>
      <c r="H15" s="14">
        <f>[7]ОХН!$J$21</f>
        <v>0.592066310391363</v>
      </c>
      <c r="I15" s="14">
        <f>[7]ОХН!$J$26</f>
        <v>5.54985790065749</v>
      </c>
      <c r="J15" s="14">
        <f>[7]ОХН!$J$29</f>
        <v>0</v>
      </c>
      <c r="K15" s="14">
        <f>[7]ОХН!$J$37</f>
        <v>56.7232523578669</v>
      </c>
      <c r="L15" s="14">
        <f>[7]ОХН!$J$50</f>
        <v>5.27235049403509</v>
      </c>
      <c r="M15" s="19">
        <f t="shared" si="0"/>
        <v>339.785772534434</v>
      </c>
      <c r="N15" s="13">
        <v>1</v>
      </c>
      <c r="O15" s="13">
        <v>1</v>
      </c>
      <c r="P15" s="13">
        <f t="shared" si="1"/>
        <v>339.785772534434</v>
      </c>
      <c r="Q15" s="13">
        <v>339.79</v>
      </c>
      <c r="R15" s="13">
        <v>339.79</v>
      </c>
      <c r="S15" s="11">
        <v>3017</v>
      </c>
      <c r="T15" s="11">
        <f t="shared" si="2"/>
        <v>1025133.67573639</v>
      </c>
      <c r="U15" s="11">
        <v>0.97983426703</v>
      </c>
      <c r="V15" s="11">
        <f t="shared" si="3"/>
        <v>1004461.10377293</v>
      </c>
    </row>
    <row r="16" spans="20:23">
      <c r="T16" s="1">
        <f>T9+T10+T11+T12+T13+T14+T15</f>
        <v>102962208.39417</v>
      </c>
      <c r="V16" s="25">
        <f>V9+V10+V11+V12+V13+V14+V15</f>
        <v>100885899.993691</v>
      </c>
      <c r="W16" s="26"/>
    </row>
    <row r="17" spans="23:23">
      <c r="W17" s="26"/>
    </row>
    <row r="18" spans="23:23">
      <c r="W18" s="26"/>
    </row>
    <row r="19" spans="23:23">
      <c r="W19" s="26"/>
    </row>
    <row r="20" ht="8.25" customHeight="1" spans="23:23">
      <c r="W20" s="26"/>
    </row>
    <row r="21" hidden="1" spans="23:23">
      <c r="W21" s="26"/>
    </row>
    <row r="22" hidden="1" spans="23:23">
      <c r="W22" s="26"/>
    </row>
    <row r="23" hidden="1" spans="23:23">
      <c r="W23" s="26"/>
    </row>
    <row r="24" hidden="1" spans="23:23">
      <c r="W24" s="26"/>
    </row>
  </sheetData>
  <mergeCells count="14">
    <mergeCell ref="C6:E6"/>
    <mergeCell ref="F6:L6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16:W24"/>
    <mergeCell ref="B3:R5"/>
  </mergeCells>
  <pageMargins left="0.708661417322835" right="0.708661417322835" top="0.748031496062992" bottom="0.748031496062992" header="0.31496062992126" footer="0.31496062992126"/>
  <pageSetup paperSize="9" scale="54" fitToHeight="0" orientation="landscape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 horizontalDpi="180" verticalDpi="18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ONLYOFFICE/8.1.0.169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</cp:lastModifiedBy>
  <cp:revision>1</cp:revision>
  <dcterms:created xsi:type="dcterms:W3CDTF">2006-09-28T05:33:00Z</dcterms:created>
  <dcterms:modified xsi:type="dcterms:W3CDTF">2024-12-25T13:21:51Z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D41DC9725DA34958BAA5E55BF5E24E08_12</vt:lpwstr>
  </property>
  <property fmtid="{D5CDD505-2E9C-101B-9397-08002B2CF9AE}" pid="3" name="KSOProductBuildVer">
    <vt:lpwstr>1049-12.2.0.19307</vt:lpwstr>
  </property>
</Properties>
</file>